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py.sharepoint.com/sites/NEIGHPARTS.A/Documentos compartidos/Neighpart Int'l., Corp/01-Locales/02- KAIZEN ENERGY S.A.E.C.A/08- O&amp;M - KZ/SGEn/"/>
    </mc:Choice>
  </mc:AlternateContent>
  <xr:revisionPtr revIDLastSave="18" documentId="8_{19D4D55D-A566-491D-9C8F-37222822A472}" xr6:coauthVersionLast="47" xr6:coauthVersionMax="47" xr10:uidLastSave="{E07B3860-C62A-46C7-8D8B-B023219905B9}"/>
  <bookViews>
    <workbookView xWindow="-110" yWindow="-110" windowWidth="19420" windowHeight="10300" activeTab="1" xr2:uid="{2EE13C37-E3C1-49DC-A453-E2F4E196E0AD}"/>
  </bookViews>
  <sheets>
    <sheet name="Original" sheetId="1" r:id="rId1"/>
    <sheet name="Para trabajar" sheetId="2" r:id="rId2"/>
    <sheet name="Conusmo de combustible" sheetId="3" r:id="rId3"/>
    <sheet name="Calculo Emision CO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R8" i="2" s="1"/>
  <c r="R9" i="2"/>
  <c r="S9" i="2"/>
  <c r="R11" i="2"/>
  <c r="S11" i="2"/>
  <c r="O16" i="2"/>
  <c r="G17" i="2"/>
  <c r="G16" i="2"/>
  <c r="C19" i="3"/>
  <c r="G9" i="2" s="1"/>
  <c r="D19" i="3"/>
  <c r="H9" i="2" s="1"/>
  <c r="E19" i="3"/>
  <c r="I9" i="2" s="1"/>
  <c r="F19" i="3"/>
  <c r="J9" i="2" s="1"/>
  <c r="G19" i="3"/>
  <c r="K9" i="2" s="1"/>
  <c r="H19" i="3"/>
  <c r="L9" i="2" s="1"/>
  <c r="I19" i="3"/>
  <c r="M9" i="2" s="1"/>
  <c r="J19" i="3"/>
  <c r="N9" i="2" s="1"/>
  <c r="K19" i="3"/>
  <c r="O9" i="2" s="1"/>
  <c r="L19" i="3"/>
  <c r="P9" i="2" s="1"/>
  <c r="M19" i="3"/>
  <c r="Q9" i="2" s="1"/>
  <c r="B19" i="3"/>
  <c r="F9" i="2" s="1"/>
  <c r="S8" i="2" l="1"/>
  <c r="N19" i="3"/>
  <c r="S16" i="2"/>
  <c r="R16" i="2"/>
  <c r="R17" i="2"/>
  <c r="S17" i="2"/>
  <c r="C8" i="3"/>
  <c r="D8" i="3"/>
  <c r="E8" i="3"/>
  <c r="F8" i="3"/>
  <c r="G8" i="3"/>
  <c r="H8" i="3"/>
  <c r="I8" i="3"/>
  <c r="J8" i="3"/>
  <c r="K8" i="3"/>
  <c r="L8" i="3"/>
  <c r="M8" i="3"/>
  <c r="B8" i="3"/>
  <c r="O6" i="2"/>
  <c r="N6" i="2"/>
  <c r="M6" i="2"/>
  <c r="L6" i="2"/>
  <c r="K6" i="2"/>
  <c r="J6" i="2"/>
  <c r="I6" i="2"/>
  <c r="H6" i="2"/>
  <c r="G6" i="2"/>
  <c r="F6" i="2"/>
  <c r="N8" i="3" l="1"/>
  <c r="T8" i="2" s="1"/>
  <c r="S6" i="2"/>
  <c r="R6" i="2"/>
</calcChain>
</file>

<file path=xl/sharedStrings.xml><?xml version="1.0" encoding="utf-8"?>
<sst xmlns="http://schemas.openxmlformats.org/spreadsheetml/2006/main" count="286" uniqueCount="143">
  <si>
    <t>INDICADOR</t>
  </si>
  <si>
    <t>UNIDAD DE MEDIDA</t>
  </si>
  <si>
    <t>RESPONSABLE</t>
  </si>
  <si>
    <t>FUENTE DE INFORMACIÓN</t>
  </si>
  <si>
    <t>CONSUMO</t>
  </si>
  <si>
    <t>MAY</t>
  </si>
  <si>
    <t>JUN</t>
  </si>
  <si>
    <t>JUL</t>
  </si>
  <si>
    <t>AGO</t>
  </si>
  <si>
    <t>SEPT</t>
  </si>
  <si>
    <t>OCT</t>
  </si>
  <si>
    <t>NOV</t>
  </si>
  <si>
    <t>DIC</t>
  </si>
  <si>
    <t>ENE</t>
  </si>
  <si>
    <t>FEB</t>
  </si>
  <si>
    <t>MAR</t>
  </si>
  <si>
    <t>ABR</t>
  </si>
  <si>
    <t>SEP</t>
  </si>
  <si>
    <t>Electricidad ANDE</t>
  </si>
  <si>
    <t>kWh</t>
  </si>
  <si>
    <t>Nara</t>
  </si>
  <si>
    <t>Factura ANDE</t>
  </si>
  <si>
    <t>Electricidad paneles solares</t>
  </si>
  <si>
    <t>Diésel</t>
  </si>
  <si>
    <t>Litros</t>
  </si>
  <si>
    <t>Karina / Wilson</t>
  </si>
  <si>
    <t>Registros de flota</t>
  </si>
  <si>
    <t>Gasolina</t>
  </si>
  <si>
    <t>Gas</t>
  </si>
  <si>
    <t>Litros o Kg</t>
  </si>
  <si>
    <t>Facturas</t>
  </si>
  <si>
    <t>Kilómetros recorridos por el plantel</t>
  </si>
  <si>
    <t>Km</t>
  </si>
  <si>
    <t>Registros de flota (tarjeta flota)</t>
  </si>
  <si>
    <t>Plataforma (MUV corporativo)</t>
  </si>
  <si>
    <t>Agua ESSAP (litros)</t>
  </si>
  <si>
    <t>Factura ESSAP</t>
  </si>
  <si>
    <t>Agua en bidones (litros)</t>
  </si>
  <si>
    <t>Factura aguatera</t>
  </si>
  <si>
    <t>Papel - resmas (unidades)</t>
  </si>
  <si>
    <t>Unidades</t>
  </si>
  <si>
    <t>Factura proveedor</t>
  </si>
  <si>
    <t>Papel - otros oficina (post-it, etc)</t>
  </si>
  <si>
    <t>3 paq post it</t>
  </si>
  <si>
    <t>2 memos</t>
  </si>
  <si>
    <t>10 agendas</t>
  </si>
  <si>
    <t>Papel - otros (higiénico, cocina, etc.)</t>
  </si>
  <si>
    <t>Factura proveedor (papel higiénico)</t>
  </si>
  <si>
    <t>5 (paquetes)</t>
  </si>
  <si>
    <t>36 (unidades)</t>
  </si>
  <si>
    <t>44 (un)</t>
  </si>
  <si>
    <t>38 (un)</t>
  </si>
  <si>
    <t>38(un)</t>
  </si>
  <si>
    <t>Factura proveedor (papel de cocina)</t>
  </si>
  <si>
    <t>4 paquetes papel de mano 4 unidades</t>
  </si>
  <si>
    <t>Factura caja chica (servilletas)</t>
  </si>
  <si>
    <t>2 paq</t>
  </si>
  <si>
    <t>1 paq</t>
  </si>
  <si>
    <t>Total</t>
  </si>
  <si>
    <t>Categoria</t>
  </si>
  <si>
    <t>Periodo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</si>
  <si>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</si>
  <si>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</si>
  <si>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</si>
  <si>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</si>
  <si>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</si>
  <si>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</si>
  <si>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</si>
  <si>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</si>
  <si>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</si>
  <si>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</si>
  <si>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</si>
  <si>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</si>
  <si>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Responsable</t>
  </si>
  <si>
    <t xml:space="preserve">Fuente de Informacion </t>
  </si>
  <si>
    <t>Unidad de Medida</t>
  </si>
  <si>
    <t>Energia  Hidráulica</t>
  </si>
  <si>
    <t xml:space="preserve">Energia Solar  Fotovoltaica </t>
  </si>
  <si>
    <t xml:space="preserve">ANDE - Comprobante </t>
  </si>
  <si>
    <t>Software - FusiónSolar</t>
  </si>
  <si>
    <t>Promedio</t>
  </si>
  <si>
    <t>N/A</t>
  </si>
  <si>
    <t>Detalle de Utilizacion de Tarjeta Flota</t>
  </si>
  <si>
    <t>Amarok</t>
  </si>
  <si>
    <t xml:space="preserve">Total </t>
  </si>
  <si>
    <t>Recorrido - WOLKSWAGEN</t>
  </si>
  <si>
    <t xml:space="preserve"> Recorrido - JMC</t>
  </si>
  <si>
    <t>JMC</t>
  </si>
  <si>
    <t>Diesel Podium - WOLKSWAGEN</t>
  </si>
  <si>
    <t>Diesel Euro - JMC</t>
  </si>
  <si>
    <t>GLP</t>
  </si>
  <si>
    <t>Litros o metros cúbicos</t>
  </si>
  <si>
    <t>MUV - Plataforma Digital</t>
  </si>
  <si>
    <t>Traslados del personal</t>
  </si>
  <si>
    <t>Km recorridos</t>
  </si>
  <si>
    <t xml:space="preserve">hablar con la administracion </t>
  </si>
  <si>
    <t>Agua - Bidón de Policarbonato</t>
  </si>
  <si>
    <t>20 Litros C/U</t>
  </si>
  <si>
    <r>
      <t>Agua - Mineral</t>
    </r>
    <r>
      <rPr>
        <sz val="9"/>
        <color theme="1"/>
        <rFont val="Calibri"/>
        <family val="2"/>
        <scheme val="minor"/>
      </rPr>
      <t xml:space="preserve"> sin Gas</t>
    </r>
  </si>
  <si>
    <r>
      <t xml:space="preserve">Agua - Mineral con </t>
    </r>
    <r>
      <rPr>
        <sz val="9"/>
        <color theme="1"/>
        <rFont val="Calibri"/>
        <family val="2"/>
        <scheme val="minor"/>
      </rPr>
      <t>Gas</t>
    </r>
  </si>
  <si>
    <t>500 ML C/U</t>
  </si>
  <si>
    <t>FRUTIKA S.R.L  Comprobante</t>
  </si>
  <si>
    <t>BEBIDAS ENVASADAS SALUDABLES S.A - Comprobante</t>
  </si>
  <si>
    <t>Luis Gerardo Bordon Patiño - Comprobante</t>
  </si>
  <si>
    <t>Papel - Agenda Halcon con espiral</t>
  </si>
  <si>
    <t>Unidad</t>
  </si>
  <si>
    <t>Papel - Tamaño A4</t>
  </si>
  <si>
    <t>Resma de 500 Unidades</t>
  </si>
  <si>
    <t>revisar original</t>
  </si>
  <si>
    <t>Papel - Tamaño A3</t>
  </si>
  <si>
    <t>Compronante proveedor</t>
  </si>
  <si>
    <t>Papel Seca Mano</t>
  </si>
  <si>
    <t>Papel Higienico</t>
  </si>
  <si>
    <t>Paquete de 36 rollos</t>
  </si>
  <si>
    <t>1 fardo de 6 unidades</t>
  </si>
  <si>
    <t>Papel Toalla Intercalada</t>
  </si>
  <si>
    <t>1 fardo de 5 paquetes</t>
  </si>
  <si>
    <t>Papel Servilleta</t>
  </si>
  <si>
    <t>Paquete</t>
  </si>
  <si>
    <t xml:space="preserve">	841</t>
  </si>
  <si>
    <t>Litros de diésel</t>
  </si>
  <si>
    <t>Distancia recorrida (km)</t>
  </si>
  <si>
    <t>Factor de emisión (kg CO₂/litro)</t>
  </si>
  <si>
    <t>Emisiones totales (ton CO₂)</t>
  </si>
  <si>
    <t>Consumo promedio (km/l)</t>
  </si>
  <si>
    <t>Emisión específica (g CO₂/km)</t>
  </si>
  <si>
    <t>Consumo promedio</t>
  </si>
  <si>
    <t>3 337.5 kg CO₂ = 3.34 toneladas de CO₂</t>
  </si>
  <si>
    <t>803 L</t>
  </si>
  <si>
    <t>Distancia recorrida</t>
  </si>
  <si>
    <t>9 082 km</t>
  </si>
  <si>
    <t>11.3 km/L</t>
  </si>
  <si>
    <t>Emisión por km</t>
  </si>
  <si>
    <t>236 g CO₂/km</t>
  </si>
  <si>
    <t>Diésel consumido</t>
  </si>
  <si>
    <t>2.67 kg CO₂/litro</t>
  </si>
  <si>
    <t xml:space="preserve">Factor de emisión del diésel </t>
  </si>
  <si>
    <t>Emisiones totales: 2 144 kg CO₂ = 2.14 toneladas CO₂</t>
  </si>
  <si>
    <t>Pendiente</t>
  </si>
  <si>
    <t>Edwin</t>
  </si>
  <si>
    <t>Web - Monitor GPS</t>
  </si>
  <si>
    <t>Tabla de Monitoreo de Consumo Energético</t>
  </si>
  <si>
    <t>TA-GEN-04
Rev.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</si>
</sst>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EEECE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3252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8" xfId="0" applyFont="1" applyBorder="1" applyAlignment="1">
      <alignment horizontal="left" vertical="top"/>
    </xf>
    <xf numFmtId="3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2" fontId="5" fillId="0" borderId="0" xfId="0" applyNumberFormat="1" applyFont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left" vertical="top"/>
    </xf>
    <xf numFmtId="1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1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1</xdr:row>
      <xdr:rowOff>98777</xdr:rowOff>
    </xdr:from>
    <xdr:to>
      <xdr:col>2</xdr:col>
      <xdr:colOff>756621</xdr:colOff>
      <xdr:row>1</xdr:row>
      <xdr:rowOff>379643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7D156BBD-4008-4694-B7D7-6D5CBB628A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9" t="33189" r="12618" b="33082"/>
        <a:stretch/>
      </xdr:blipFill>
      <xdr:spPr bwMode="auto">
        <a:xfrm>
          <a:off x="246945" y="253999"/>
          <a:ext cx="1666787" cy="2808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</xdr:row>
      <xdr:rowOff>76200</xdr:rowOff>
    </xdr:from>
    <xdr:to>
      <xdr:col>2</xdr:col>
      <xdr:colOff>876690</xdr:colOff>
      <xdr:row>8</xdr:row>
      <xdr:rowOff>85794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5D09A8-AB35-D07F-F824-5AA9135D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723900"/>
          <a:ext cx="2791215" cy="4953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</xdr:row>
      <xdr:rowOff>57150</xdr:rowOff>
    </xdr:from>
    <xdr:to>
      <xdr:col>3</xdr:col>
      <xdr:colOff>419560</xdr:colOff>
      <xdr:row>14</xdr:row>
      <xdr:rowOff>123902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98F3A7-D1F4-5740-83E9-A537D96E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1771650"/>
          <a:ext cx="3296110" cy="552527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133350</xdr:rowOff>
    </xdr:from>
    <xdr:to>
      <xdr:col>5</xdr:col>
      <xdr:colOff>257410</xdr:colOff>
      <xdr:row>9</xdr:row>
      <xdr:rowOff>38177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998E9E-18F0-A71A-7775-7685AAD4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6275" y="895350"/>
          <a:ext cx="1686160" cy="552527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21</xdr:row>
      <xdr:rowOff>38100</xdr:rowOff>
    </xdr:from>
    <xdr:to>
      <xdr:col>5</xdr:col>
      <xdr:colOff>381210</xdr:colOff>
      <xdr:row>24</xdr:row>
      <xdr:rowOff>47694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504981-7B47-EFF0-C33B-371780AE3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1075" y="3200400"/>
          <a:ext cx="1505160" cy="4953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0</xdr:rowOff>
    </xdr:from>
    <xdr:to>
      <xdr:col>2</xdr:col>
      <xdr:colOff>228907</xdr:colOff>
      <xdr:row>23</xdr:row>
      <xdr:rowOff>57203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A33753-577E-BFDA-1FBA-D799ED110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" y="3162300"/>
          <a:ext cx="220058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</xdr:row>
      <xdr:rowOff>95250</xdr:rowOff>
    </xdr:from>
    <xdr:to>
      <xdr:col>3</xdr:col>
      <xdr:colOff>248078</xdr:colOff>
      <xdr:row>28</xdr:row>
      <xdr:rowOff>28633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CA2394-F145-8C49-866C-229A0197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725" y="3981450"/>
          <a:ext cx="3067478" cy="41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6533-14EF-4508-9351-AEAC3706A2FC}">
  <dimension ref="A1:Y18"/>
  <sheetViews>
    <sheetView zoomScale="80" zoomScaleNormal="80" workbookViewId="0">
      <selection activeCell="I13" sqref="I13"/>
    </sheetView>
  </sheetViews>
  <sheetFormatPr baseColWidth="10" defaultColWidth="11.453125" defaultRowHeight="12" x14ac:dyDescent="0.3"/>
  <cols>
    <col min="1" max="1" width="1.453125" style="2" customWidth="1"/>
    <col min="2" max="16384" width="11.453125" style="2"/>
  </cols>
  <sheetData>
    <row r="1" spans="1:25" x14ac:dyDescent="0.3">
      <c r="A1" s="1"/>
    </row>
    <row r="2" spans="1:25" ht="15" customHeight="1" x14ac:dyDescent="0.3">
      <c r="B2" s="53" t="s">
        <v>0</v>
      </c>
      <c r="C2" s="53" t="s">
        <v>1</v>
      </c>
      <c r="D2" s="53" t="s">
        <v>2</v>
      </c>
      <c r="E2" s="53" t="s">
        <v>3</v>
      </c>
      <c r="F2" s="45" t="s">
        <v>4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</row>
    <row r="3" spans="1:25" ht="15" customHeight="1" x14ac:dyDescent="0.3">
      <c r="B3" s="54"/>
      <c r="C3" s="54"/>
      <c r="D3" s="54"/>
      <c r="E3" s="54"/>
      <c r="F3" s="45">
        <v>2024</v>
      </c>
      <c r="G3" s="46"/>
      <c r="H3" s="46"/>
      <c r="I3" s="46"/>
      <c r="J3" s="46"/>
      <c r="K3" s="46"/>
      <c r="L3" s="46"/>
      <c r="M3" s="47"/>
      <c r="N3" s="45">
        <v>2025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7"/>
    </row>
    <row r="4" spans="1:25" x14ac:dyDescent="0.3">
      <c r="B4" s="55"/>
      <c r="C4" s="55"/>
      <c r="D4" s="55"/>
      <c r="E4" s="55"/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5</v>
      </c>
      <c r="S4" s="3" t="s">
        <v>6</v>
      </c>
      <c r="T4" s="3" t="s">
        <v>7</v>
      </c>
      <c r="U4" s="3" t="s">
        <v>8</v>
      </c>
      <c r="V4" s="3" t="s">
        <v>17</v>
      </c>
      <c r="W4" s="3" t="s">
        <v>10</v>
      </c>
      <c r="X4" s="3" t="s">
        <v>11</v>
      </c>
      <c r="Y4" s="3" t="s">
        <v>12</v>
      </c>
    </row>
    <row r="5" spans="1:25" ht="24" x14ac:dyDescent="0.3">
      <c r="B5" s="4" t="s">
        <v>18</v>
      </c>
      <c r="C5" s="5" t="s">
        <v>19</v>
      </c>
      <c r="D5" s="5" t="s">
        <v>20</v>
      </c>
      <c r="E5" s="4" t="s">
        <v>21</v>
      </c>
      <c r="F5" s="6">
        <v>2644</v>
      </c>
      <c r="G5" s="6">
        <v>3158</v>
      </c>
      <c r="H5" s="6">
        <v>2901</v>
      </c>
      <c r="I5" s="6">
        <v>1971</v>
      </c>
      <c r="J5" s="6">
        <v>2715</v>
      </c>
      <c r="K5" s="6">
        <v>2730</v>
      </c>
      <c r="L5" s="6">
        <v>3002</v>
      </c>
      <c r="M5" s="6">
        <v>3299</v>
      </c>
      <c r="N5" s="6">
        <v>2989</v>
      </c>
      <c r="O5" s="6">
        <v>3369</v>
      </c>
      <c r="P5" s="6">
        <v>3915</v>
      </c>
      <c r="Q5" s="6">
        <v>3676</v>
      </c>
      <c r="R5" s="6">
        <v>3167</v>
      </c>
      <c r="S5" s="6">
        <v>4102</v>
      </c>
      <c r="T5" s="6">
        <v>1807</v>
      </c>
      <c r="U5" s="6">
        <v>2490</v>
      </c>
      <c r="V5" s="6">
        <v>3020</v>
      </c>
      <c r="W5" s="6"/>
      <c r="X5" s="6"/>
      <c r="Y5" s="6"/>
    </row>
    <row r="6" spans="1:25" ht="24" x14ac:dyDescent="0.3">
      <c r="B6" s="4" t="s">
        <v>22</v>
      </c>
      <c r="C6" s="5" t="s">
        <v>19</v>
      </c>
      <c r="D6" s="5" t="s">
        <v>20</v>
      </c>
      <c r="E6" s="4"/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</row>
    <row r="7" spans="1:25" ht="24" x14ac:dyDescent="0.3">
      <c r="B7" s="4" t="s">
        <v>23</v>
      </c>
      <c r="C7" s="5" t="s">
        <v>24</v>
      </c>
      <c r="D7" s="5" t="s">
        <v>25</v>
      </c>
      <c r="E7" s="4" t="s">
        <v>26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</row>
    <row r="8" spans="1:25" ht="24" x14ac:dyDescent="0.3">
      <c r="B8" s="4" t="s">
        <v>27</v>
      </c>
      <c r="C8" s="5" t="s">
        <v>24</v>
      </c>
      <c r="D8" s="5" t="s">
        <v>25</v>
      </c>
      <c r="E8" s="4" t="s">
        <v>26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3">
      <c r="B9" s="4" t="s">
        <v>28</v>
      </c>
      <c r="C9" s="5" t="s">
        <v>29</v>
      </c>
      <c r="D9" s="5" t="s">
        <v>20</v>
      </c>
      <c r="E9" s="4" t="s">
        <v>30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</row>
    <row r="10" spans="1:25" ht="36" x14ac:dyDescent="0.3">
      <c r="B10" s="48" t="s">
        <v>31</v>
      </c>
      <c r="C10" s="5" t="s">
        <v>32</v>
      </c>
      <c r="D10" s="5" t="s">
        <v>25</v>
      </c>
      <c r="E10" s="4" t="s">
        <v>33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6" x14ac:dyDescent="0.3">
      <c r="B11" s="49"/>
      <c r="C11" s="5" t="s">
        <v>32</v>
      </c>
      <c r="D11" s="5" t="s">
        <v>20</v>
      </c>
      <c r="E11" s="4" t="s">
        <v>34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4" x14ac:dyDescent="0.3">
      <c r="B12" s="4" t="s">
        <v>35</v>
      </c>
      <c r="C12" s="5" t="s">
        <v>24</v>
      </c>
      <c r="D12" s="5" t="s">
        <v>20</v>
      </c>
      <c r="E12" s="4" t="s">
        <v>36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" x14ac:dyDescent="0.3">
      <c r="B13" s="4" t="s">
        <v>37</v>
      </c>
      <c r="C13" s="5" t="s">
        <v>24</v>
      </c>
      <c r="D13" s="5" t="s">
        <v>20</v>
      </c>
      <c r="E13" s="4" t="s">
        <v>38</v>
      </c>
      <c r="F13" s="6">
        <v>390</v>
      </c>
      <c r="G13" s="6">
        <v>300</v>
      </c>
      <c r="H13" s="6">
        <v>140</v>
      </c>
      <c r="I13" s="6">
        <v>260</v>
      </c>
      <c r="J13" s="6">
        <v>280</v>
      </c>
      <c r="K13" s="6">
        <v>280</v>
      </c>
      <c r="L13" s="6">
        <v>120</v>
      </c>
      <c r="M13" s="6">
        <v>200</v>
      </c>
      <c r="N13" s="6">
        <v>180</v>
      </c>
      <c r="O13" s="6">
        <v>240</v>
      </c>
      <c r="P13" s="6">
        <v>240</v>
      </c>
      <c r="Q13" s="6">
        <v>200</v>
      </c>
      <c r="R13" s="6">
        <v>180</v>
      </c>
      <c r="S13" s="6">
        <v>200</v>
      </c>
      <c r="T13" s="6">
        <v>260</v>
      </c>
      <c r="U13" s="6">
        <v>200</v>
      </c>
      <c r="V13" s="6"/>
      <c r="W13" s="6"/>
      <c r="X13" s="6"/>
      <c r="Y13" s="6"/>
    </row>
    <row r="14" spans="1:25" ht="24" x14ac:dyDescent="0.3">
      <c r="B14" s="4" t="s">
        <v>39</v>
      </c>
      <c r="C14" s="5" t="s">
        <v>40</v>
      </c>
      <c r="D14" s="5" t="s">
        <v>20</v>
      </c>
      <c r="E14" s="4" t="s">
        <v>41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4</v>
      </c>
      <c r="N14" s="6">
        <v>0</v>
      </c>
      <c r="O14" s="6">
        <v>0</v>
      </c>
      <c r="P14" s="6">
        <v>3</v>
      </c>
      <c r="Q14" s="6">
        <v>0</v>
      </c>
      <c r="R14" s="6">
        <v>0</v>
      </c>
      <c r="S14" s="6">
        <v>2</v>
      </c>
      <c r="T14" s="6">
        <v>2</v>
      </c>
      <c r="U14" s="6">
        <v>2</v>
      </c>
      <c r="V14" s="6"/>
      <c r="W14" s="6"/>
      <c r="X14" s="6"/>
      <c r="Y14" s="6"/>
    </row>
    <row r="15" spans="1:25" ht="36" x14ac:dyDescent="0.3">
      <c r="B15" s="4" t="s">
        <v>42</v>
      </c>
      <c r="C15" s="5" t="s">
        <v>40</v>
      </c>
      <c r="D15" s="5" t="s">
        <v>20</v>
      </c>
      <c r="E15" s="4" t="s">
        <v>41</v>
      </c>
      <c r="F15" s="6">
        <v>0</v>
      </c>
      <c r="G15" s="6">
        <v>0</v>
      </c>
      <c r="H15" s="6" t="s">
        <v>43</v>
      </c>
      <c r="I15" s="6">
        <v>0</v>
      </c>
      <c r="J15" s="6">
        <v>0</v>
      </c>
      <c r="K15" s="6">
        <v>0</v>
      </c>
      <c r="L15" s="6" t="s">
        <v>44</v>
      </c>
      <c r="M15" s="6">
        <v>0</v>
      </c>
      <c r="N15" s="6" t="s">
        <v>45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/>
      <c r="W15" s="6"/>
      <c r="X15" s="6"/>
      <c r="Y15" s="6"/>
    </row>
    <row r="16" spans="1:25" ht="48" x14ac:dyDescent="0.3">
      <c r="B16" s="50" t="s">
        <v>46</v>
      </c>
      <c r="C16" s="4" t="s">
        <v>40</v>
      </c>
      <c r="D16" s="4" t="s">
        <v>20</v>
      </c>
      <c r="E16" s="4" t="s">
        <v>47</v>
      </c>
      <c r="F16" s="7">
        <v>0</v>
      </c>
      <c r="G16" s="7" t="s">
        <v>48</v>
      </c>
      <c r="H16" s="7" t="s">
        <v>49</v>
      </c>
      <c r="I16" s="7">
        <v>0</v>
      </c>
      <c r="J16" s="7" t="s">
        <v>50</v>
      </c>
      <c r="K16" s="7" t="s">
        <v>51</v>
      </c>
      <c r="L16" s="8">
        <v>0</v>
      </c>
      <c r="M16" s="7" t="s">
        <v>51</v>
      </c>
      <c r="N16" s="7" t="s">
        <v>51</v>
      </c>
      <c r="O16" s="7" t="s">
        <v>51</v>
      </c>
      <c r="P16" s="7" t="s">
        <v>52</v>
      </c>
      <c r="Q16" s="7" t="s">
        <v>51</v>
      </c>
      <c r="R16" s="7" t="s">
        <v>51</v>
      </c>
      <c r="S16" s="7" t="s">
        <v>51</v>
      </c>
      <c r="T16" s="7" t="s">
        <v>51</v>
      </c>
      <c r="U16" s="7" t="s">
        <v>51</v>
      </c>
      <c r="V16" s="7" t="s">
        <v>51</v>
      </c>
      <c r="W16" s="7"/>
      <c r="X16" s="7"/>
      <c r="Y16" s="7"/>
    </row>
    <row r="17" spans="2:25" ht="48" x14ac:dyDescent="0.3">
      <c r="B17" s="51"/>
      <c r="C17" s="4" t="s">
        <v>40</v>
      </c>
      <c r="D17" s="4" t="s">
        <v>20</v>
      </c>
      <c r="E17" s="4" t="s">
        <v>53</v>
      </c>
      <c r="F17" s="7">
        <v>0</v>
      </c>
      <c r="G17" s="7" t="s">
        <v>54</v>
      </c>
      <c r="H17" s="7">
        <v>0</v>
      </c>
      <c r="I17" s="7">
        <v>0</v>
      </c>
      <c r="J17" s="7" t="s">
        <v>54</v>
      </c>
      <c r="K17" s="7">
        <v>0</v>
      </c>
      <c r="L17" s="7">
        <v>0</v>
      </c>
      <c r="M17" s="7" t="s">
        <v>54</v>
      </c>
      <c r="N17" s="7" t="s">
        <v>54</v>
      </c>
      <c r="O17" s="7" t="s">
        <v>54</v>
      </c>
      <c r="P17" s="7" t="s">
        <v>54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/>
      <c r="X17" s="7"/>
      <c r="Y17" s="7"/>
    </row>
    <row r="18" spans="2:25" ht="36" x14ac:dyDescent="0.3">
      <c r="B18" s="52"/>
      <c r="C18" s="4" t="s">
        <v>40</v>
      </c>
      <c r="D18" s="4" t="s">
        <v>20</v>
      </c>
      <c r="E18" s="4" t="s">
        <v>55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 t="s">
        <v>56</v>
      </c>
      <c r="L18" s="6" t="s">
        <v>57</v>
      </c>
      <c r="M18" s="6">
        <v>0</v>
      </c>
      <c r="N18" s="6" t="s">
        <v>57</v>
      </c>
      <c r="O18" s="6">
        <v>0</v>
      </c>
      <c r="P18" s="6">
        <v>0</v>
      </c>
      <c r="Q18" s="6" t="s">
        <v>57</v>
      </c>
      <c r="R18" s="6">
        <v>0</v>
      </c>
      <c r="S18" s="6">
        <v>0</v>
      </c>
      <c r="T18" s="6" t="s">
        <v>57</v>
      </c>
      <c r="U18" s="9" t="s">
        <v>57</v>
      </c>
      <c r="V18" s="9"/>
      <c r="W18" s="9"/>
      <c r="X18" s="9"/>
      <c r="Y18" s="9"/>
    </row>
  </sheetData>
  <mergeCells count="9">
    <mergeCell ref="F2:Y2"/>
    <mergeCell ref="F3:M3"/>
    <mergeCell ref="N3:Y3"/>
    <mergeCell ref="B10:B11"/>
    <mergeCell ref="B16:B18"/>
    <mergeCell ref="B2:B4"/>
    <mergeCell ref="C2:C4"/>
    <mergeCell ref="D2:D4"/>
    <mergeCell ref="E2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9DC7-4D77-4366-B2F4-27E8869937A8}">
  <dimension ref="A1:T25"/>
  <sheetViews>
    <sheetView tabSelected="1" topLeftCell="E1" zoomScale="90" zoomScaleNormal="90" workbookViewId="0">
      <selection activeCell="R3" sqref="R3"/>
    </sheetView>
  </sheetViews>
  <sheetFormatPr baseColWidth="10" defaultColWidth="11.453125" defaultRowHeight="12" x14ac:dyDescent="0.3"/>
  <cols>
    <col min="1" max="1" width="1.453125" style="2" customWidth="1"/>
    <col min="2" max="2" width="15.1796875" style="2" customWidth="1"/>
    <col min="3" max="3" width="17.81640625" style="13" bestFit="1" customWidth="1"/>
    <col min="4" max="4" width="29.54296875" style="2" bestFit="1" customWidth="1"/>
    <col min="5" max="5" width="19.81640625" style="2" bestFit="1" customWidth="1"/>
    <col min="6" max="6" width="9.81640625" style="2" bestFit="1" customWidth="1"/>
    <col min="7" max="16384" width="11.453125" style="2"/>
  </cols>
  <sheetData>
    <row r="1" spans="1:20" x14ac:dyDescent="0.3">
      <c r="A1" s="1"/>
      <c r="B1" s="1"/>
    </row>
    <row r="2" spans="1:20" ht="36" customHeight="1" x14ac:dyDescent="0.3">
      <c r="A2" s="1"/>
      <c r="B2" s="44"/>
      <c r="C2" s="59" t="s">
        <v>141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6" t="s">
        <v>142</v>
      </c>
      <c r="S2" s="57"/>
    </row>
    <row r="3" spans="1:20" x14ac:dyDescent="0.3">
      <c r="A3" s="1"/>
      <c r="B3" s="1"/>
    </row>
    <row r="4" spans="1:20" ht="15" customHeight="1" x14ac:dyDescent="0.3">
      <c r="A4" s="38"/>
      <c r="B4" s="60" t="s">
        <v>73</v>
      </c>
      <c r="C4" s="60" t="s">
        <v>74</v>
      </c>
      <c r="D4" s="60" t="s">
        <v>59</v>
      </c>
      <c r="E4" s="60" t="s">
        <v>75</v>
      </c>
      <c r="F4" s="62" t="s">
        <v>60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</row>
    <row r="5" spans="1:20" x14ac:dyDescent="0.3">
      <c r="A5" s="38"/>
      <c r="B5" s="61"/>
      <c r="C5" s="61"/>
      <c r="D5" s="61"/>
      <c r="E5" s="61"/>
      <c r="F5" s="37" t="s">
        <v>61</v>
      </c>
      <c r="G5" s="37" t="s">
        <v>62</v>
      </c>
      <c r="H5" s="37" t="s">
        <v>63</v>
      </c>
      <c r="I5" s="37" t="s">
        <v>64</v>
      </c>
      <c r="J5" s="37" t="s">
        <v>65</v>
      </c>
      <c r="K5" s="37" t="s">
        <v>66</v>
      </c>
      <c r="L5" s="37" t="s">
        <v>67</v>
      </c>
      <c r="M5" s="37" t="s">
        <v>68</v>
      </c>
      <c r="N5" s="37" t="s">
        <v>69</v>
      </c>
      <c r="O5" s="37" t="s">
        <v>70</v>
      </c>
      <c r="P5" s="37" t="s">
        <v>71</v>
      </c>
      <c r="Q5" s="37" t="s">
        <v>72</v>
      </c>
      <c r="R5" s="10" t="s">
        <v>58</v>
      </c>
      <c r="S5" s="10" t="s">
        <v>80</v>
      </c>
    </row>
    <row r="6" spans="1:20" x14ac:dyDescent="0.3">
      <c r="B6" s="5" t="s">
        <v>139</v>
      </c>
      <c r="C6" s="7" t="s">
        <v>78</v>
      </c>
      <c r="D6" s="4" t="s">
        <v>76</v>
      </c>
      <c r="E6" s="6" t="s">
        <v>19</v>
      </c>
      <c r="F6" s="6">
        <f>2012+977</f>
        <v>2989</v>
      </c>
      <c r="G6" s="6">
        <f>2046+1323</f>
        <v>3369</v>
      </c>
      <c r="H6" s="6">
        <f>2425+1490</f>
        <v>3915</v>
      </c>
      <c r="I6" s="6">
        <f>2371+1305</f>
        <v>3676</v>
      </c>
      <c r="J6" s="6">
        <f>20+1101</f>
        <v>1121</v>
      </c>
      <c r="K6" s="6">
        <f>2216+814</f>
        <v>3030</v>
      </c>
      <c r="L6" s="6">
        <f>1807+1072</f>
        <v>2879</v>
      </c>
      <c r="M6" s="6">
        <f>1791+699</f>
        <v>2490</v>
      </c>
      <c r="N6" s="6">
        <f>2070+950</f>
        <v>3020</v>
      </c>
      <c r="O6" s="6">
        <f>1698+968</f>
        <v>2666</v>
      </c>
      <c r="P6" s="6"/>
      <c r="Q6" s="6"/>
      <c r="R6" s="10">
        <f>SUM(F6:Q6)</f>
        <v>29155</v>
      </c>
      <c r="S6" s="11">
        <f>AVERAGE(F6:Q6)</f>
        <v>2915.5</v>
      </c>
    </row>
    <row r="7" spans="1:20" x14ac:dyDescent="0.3">
      <c r="B7" s="5" t="s">
        <v>139</v>
      </c>
      <c r="C7" s="6" t="s">
        <v>79</v>
      </c>
      <c r="D7" s="5" t="s">
        <v>77</v>
      </c>
      <c r="E7" s="6" t="s">
        <v>19</v>
      </c>
      <c r="F7" s="6" t="s">
        <v>81</v>
      </c>
      <c r="G7" s="6" t="s">
        <v>81</v>
      </c>
      <c r="H7" s="6" t="s">
        <v>81</v>
      </c>
      <c r="I7" s="6" t="s">
        <v>81</v>
      </c>
      <c r="J7" s="6" t="s">
        <v>81</v>
      </c>
      <c r="K7" s="6" t="s">
        <v>81</v>
      </c>
      <c r="L7" s="6" t="s">
        <v>81</v>
      </c>
      <c r="M7" s="6" t="s">
        <v>81</v>
      </c>
      <c r="N7" s="6" t="s">
        <v>81</v>
      </c>
      <c r="O7" s="6" t="s">
        <v>81</v>
      </c>
      <c r="P7" s="6" t="s">
        <v>81</v>
      </c>
      <c r="Q7" s="6" t="s">
        <v>81</v>
      </c>
      <c r="R7" s="6" t="s">
        <v>81</v>
      </c>
      <c r="S7" s="6" t="s">
        <v>81</v>
      </c>
    </row>
    <row r="8" spans="1:20" ht="12" customHeight="1" x14ac:dyDescent="0.3">
      <c r="B8" s="5" t="s">
        <v>139</v>
      </c>
      <c r="C8" s="58" t="s">
        <v>82</v>
      </c>
      <c r="D8" s="4" t="s">
        <v>88</v>
      </c>
      <c r="E8" s="6" t="s">
        <v>24</v>
      </c>
      <c r="F8" s="6">
        <v>114</v>
      </c>
      <c r="G8" s="6">
        <v>118</v>
      </c>
      <c r="H8" s="6">
        <f>177+41+51</f>
        <v>269</v>
      </c>
      <c r="I8" s="6">
        <v>169</v>
      </c>
      <c r="J8" s="6">
        <v>68</v>
      </c>
      <c r="K8" s="6">
        <v>117</v>
      </c>
      <c r="L8" s="6">
        <v>219</v>
      </c>
      <c r="M8" s="6">
        <v>98</v>
      </c>
      <c r="N8" s="6">
        <v>78</v>
      </c>
      <c r="O8" s="6"/>
      <c r="P8" s="6"/>
      <c r="Q8" s="6"/>
      <c r="R8" s="10">
        <f>SUM(F8:Q8)</f>
        <v>1250</v>
      </c>
      <c r="S8" s="11">
        <f>AVERAGE(F8:Q8)</f>
        <v>138.88888888888889</v>
      </c>
      <c r="T8" s="2">
        <f>+R8-'Conusmo de combustible'!N8</f>
        <v>92</v>
      </c>
    </row>
    <row r="9" spans="1:20" x14ac:dyDescent="0.3">
      <c r="B9" s="5" t="s">
        <v>139</v>
      </c>
      <c r="C9" s="58"/>
      <c r="D9" s="4" t="s">
        <v>89</v>
      </c>
      <c r="E9" s="6" t="s">
        <v>24</v>
      </c>
      <c r="F9" s="6">
        <f>+'Conusmo de combustible'!B19</f>
        <v>166</v>
      </c>
      <c r="G9" s="6">
        <f>+'Conusmo de combustible'!C19</f>
        <v>60</v>
      </c>
      <c r="H9" s="6">
        <f>+'Conusmo de combustible'!D19</f>
        <v>101</v>
      </c>
      <c r="I9" s="6">
        <f>+'Conusmo de combustible'!E19</f>
        <v>143</v>
      </c>
      <c r="J9" s="6">
        <f>+'Conusmo de combustible'!F19</f>
        <v>133</v>
      </c>
      <c r="K9" s="6">
        <f>+'Conusmo de combustible'!G19</f>
        <v>21</v>
      </c>
      <c r="L9" s="6">
        <f>+'Conusmo de combustible'!H19</f>
        <v>77</v>
      </c>
      <c r="M9" s="6">
        <f>+'Conusmo de combustible'!I19</f>
        <v>59</v>
      </c>
      <c r="N9" s="6">
        <f>+'Conusmo de combustible'!J19</f>
        <v>43</v>
      </c>
      <c r="O9" s="6">
        <f>+'Conusmo de combustible'!K19</f>
        <v>0</v>
      </c>
      <c r="P9" s="6">
        <f>+'Conusmo de combustible'!L19</f>
        <v>0</v>
      </c>
      <c r="Q9" s="6">
        <f>+'Conusmo de combustible'!M19</f>
        <v>0</v>
      </c>
      <c r="R9" s="10">
        <f>SUM(F10:Q10)</f>
        <v>12258</v>
      </c>
      <c r="S9" s="11">
        <f>AVERAGE(F10:Q10)</f>
        <v>1362</v>
      </c>
    </row>
    <row r="10" spans="1:20" x14ac:dyDescent="0.3">
      <c r="B10" s="5" t="s">
        <v>139</v>
      </c>
      <c r="C10" s="58" t="s">
        <v>140</v>
      </c>
      <c r="D10" s="5" t="s">
        <v>85</v>
      </c>
      <c r="E10" s="6" t="s">
        <v>32</v>
      </c>
      <c r="F10" s="16">
        <v>1085</v>
      </c>
      <c r="G10" s="16">
        <v>1128</v>
      </c>
      <c r="H10" s="16">
        <v>2433</v>
      </c>
      <c r="I10" s="16">
        <v>1311</v>
      </c>
      <c r="J10" s="6">
        <v>344</v>
      </c>
      <c r="K10" s="16">
        <v>1094</v>
      </c>
      <c r="L10" s="16">
        <v>2237</v>
      </c>
      <c r="M10" s="16">
        <v>1799</v>
      </c>
      <c r="N10" s="6">
        <v>827</v>
      </c>
      <c r="O10" s="6"/>
      <c r="P10" s="6"/>
      <c r="Q10" s="6"/>
      <c r="R10" s="10"/>
      <c r="S10" s="11"/>
    </row>
    <row r="11" spans="1:20" x14ac:dyDescent="0.3">
      <c r="B11" s="5" t="s">
        <v>139</v>
      </c>
      <c r="C11" s="58"/>
      <c r="D11" s="4" t="s">
        <v>86</v>
      </c>
      <c r="E11" s="6" t="s">
        <v>32</v>
      </c>
      <c r="F11" s="16">
        <v>1746</v>
      </c>
      <c r="G11" s="6" t="s">
        <v>119</v>
      </c>
      <c r="H11" s="6">
        <v>942</v>
      </c>
      <c r="I11" s="16">
        <v>1629</v>
      </c>
      <c r="J11" s="16">
        <v>2004</v>
      </c>
      <c r="K11" s="6">
        <v>565</v>
      </c>
      <c r="L11" s="6">
        <v>821</v>
      </c>
      <c r="M11" s="6">
        <v>972</v>
      </c>
      <c r="N11" s="6">
        <v>403</v>
      </c>
      <c r="O11" s="6"/>
      <c r="P11" s="6"/>
      <c r="Q11" s="6"/>
      <c r="R11" s="10">
        <f t="shared" ref="R11" si="0">SUM(F11:Q11)</f>
        <v>9082</v>
      </c>
      <c r="S11" s="11">
        <f t="shared" ref="S11" si="1">AVERAGE(F11:Q11)</f>
        <v>1135.25</v>
      </c>
    </row>
    <row r="12" spans="1:20" x14ac:dyDescent="0.3">
      <c r="B12" s="5" t="s">
        <v>139</v>
      </c>
      <c r="C12" s="6" t="s">
        <v>30</v>
      </c>
      <c r="D12" s="5" t="s">
        <v>90</v>
      </c>
      <c r="E12" s="6" t="s">
        <v>91</v>
      </c>
      <c r="F12" s="6" t="s">
        <v>81</v>
      </c>
      <c r="G12" s="6" t="s">
        <v>81</v>
      </c>
      <c r="H12" s="6" t="s">
        <v>81</v>
      </c>
      <c r="I12" s="6" t="s">
        <v>81</v>
      </c>
      <c r="J12" s="6" t="s">
        <v>81</v>
      </c>
      <c r="K12" s="6" t="s">
        <v>81</v>
      </c>
      <c r="L12" s="6" t="s">
        <v>81</v>
      </c>
      <c r="M12" s="6" t="s">
        <v>81</v>
      </c>
      <c r="N12" s="6" t="s">
        <v>81</v>
      </c>
      <c r="O12" s="6" t="s">
        <v>81</v>
      </c>
      <c r="P12" s="6" t="s">
        <v>81</v>
      </c>
      <c r="Q12" s="6" t="s">
        <v>81</v>
      </c>
    </row>
    <row r="13" spans="1:20" x14ac:dyDescent="0.3">
      <c r="B13" s="5"/>
      <c r="C13" s="40" t="s">
        <v>92</v>
      </c>
      <c r="D13" s="41" t="s">
        <v>93</v>
      </c>
      <c r="E13" s="42" t="s">
        <v>94</v>
      </c>
      <c r="F13" s="42" t="s">
        <v>138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20" x14ac:dyDescent="0.3">
      <c r="B14" s="5"/>
      <c r="C14" s="40" t="s">
        <v>36</v>
      </c>
      <c r="D14" s="43" t="s">
        <v>35</v>
      </c>
      <c r="E14" s="42" t="s">
        <v>24</v>
      </c>
      <c r="F14" s="39" t="s">
        <v>95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36" x14ac:dyDescent="0.3">
      <c r="B15" s="5" t="s">
        <v>139</v>
      </c>
      <c r="C15" s="7" t="s">
        <v>102</v>
      </c>
      <c r="D15" s="5" t="s">
        <v>96</v>
      </c>
      <c r="E15" s="6" t="s">
        <v>97</v>
      </c>
      <c r="F15" s="6">
        <v>9</v>
      </c>
      <c r="G15" s="6">
        <v>12</v>
      </c>
      <c r="H15" s="6">
        <v>12</v>
      </c>
      <c r="I15" s="6">
        <v>10</v>
      </c>
      <c r="J15" s="6">
        <v>9</v>
      </c>
      <c r="K15" s="6">
        <v>17</v>
      </c>
      <c r="L15" s="6">
        <v>16</v>
      </c>
      <c r="M15" s="6">
        <v>8</v>
      </c>
      <c r="N15" s="6">
        <v>17</v>
      </c>
      <c r="O15" s="6">
        <v>10</v>
      </c>
      <c r="P15" s="6"/>
      <c r="Q15" s="6"/>
    </row>
    <row r="16" spans="1:20" x14ac:dyDescent="0.3">
      <c r="B16" s="5" t="s">
        <v>139</v>
      </c>
      <c r="C16" s="50" t="s">
        <v>101</v>
      </c>
      <c r="D16" s="5" t="s">
        <v>98</v>
      </c>
      <c r="E16" s="6" t="s">
        <v>100</v>
      </c>
      <c r="F16" s="6">
        <v>0</v>
      </c>
      <c r="G16" s="6">
        <f>36+36</f>
        <v>72</v>
      </c>
      <c r="H16" s="6">
        <v>72</v>
      </c>
      <c r="I16" s="6">
        <v>96</v>
      </c>
      <c r="J16" s="6">
        <v>108</v>
      </c>
      <c r="K16" s="6">
        <v>72</v>
      </c>
      <c r="L16" s="6">
        <v>144</v>
      </c>
      <c r="M16" s="6">
        <v>108</v>
      </c>
      <c r="N16" s="6">
        <v>36</v>
      </c>
      <c r="O16" s="6">
        <f>36+36</f>
        <v>72</v>
      </c>
      <c r="P16" s="6"/>
      <c r="Q16" s="6"/>
      <c r="R16" s="10">
        <f>SUM(F16:Q16)</f>
        <v>780</v>
      </c>
      <c r="S16" s="11">
        <f>AVERAGE(F16:Q16)</f>
        <v>78</v>
      </c>
    </row>
    <row r="17" spans="2:19" x14ac:dyDescent="0.3">
      <c r="B17" s="5" t="s">
        <v>139</v>
      </c>
      <c r="C17" s="52"/>
      <c r="D17" s="5" t="s">
        <v>99</v>
      </c>
      <c r="E17" s="6" t="s">
        <v>100</v>
      </c>
      <c r="F17" s="6">
        <v>0</v>
      </c>
      <c r="G17" s="6">
        <f>12+12</f>
        <v>24</v>
      </c>
      <c r="H17" s="6">
        <v>12</v>
      </c>
      <c r="I17" s="6">
        <v>0</v>
      </c>
      <c r="J17" s="6">
        <v>12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6"/>
      <c r="R17" s="10">
        <f>SUM(F17:Q17)</f>
        <v>48</v>
      </c>
      <c r="S17" s="11">
        <f>AVERAGE(F17:Q17)</f>
        <v>4.8</v>
      </c>
    </row>
    <row r="18" spans="2:19" x14ac:dyDescent="0.3">
      <c r="B18" s="5" t="s">
        <v>139</v>
      </c>
      <c r="C18" s="50" t="s">
        <v>103</v>
      </c>
      <c r="D18" s="4" t="s">
        <v>104</v>
      </c>
      <c r="E18" s="6" t="s">
        <v>105</v>
      </c>
      <c r="F18" s="6">
        <v>10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/>
      <c r="Q18" s="6"/>
    </row>
    <row r="19" spans="2:19" x14ac:dyDescent="0.3">
      <c r="B19" s="5" t="s">
        <v>139</v>
      </c>
      <c r="C19" s="51"/>
      <c r="D19" s="4" t="s">
        <v>106</v>
      </c>
      <c r="E19" s="6" t="s">
        <v>107</v>
      </c>
      <c r="F19" s="6">
        <v>0</v>
      </c>
      <c r="G19" s="6">
        <v>0</v>
      </c>
      <c r="H19" s="6">
        <v>3</v>
      </c>
      <c r="I19" s="6" t="s">
        <v>108</v>
      </c>
      <c r="J19" s="6">
        <v>0</v>
      </c>
      <c r="K19" s="6">
        <v>5</v>
      </c>
      <c r="L19" s="6">
        <v>7</v>
      </c>
      <c r="M19" s="6">
        <v>2</v>
      </c>
      <c r="N19" s="6">
        <v>3</v>
      </c>
      <c r="O19" s="6">
        <v>1</v>
      </c>
      <c r="P19" s="6"/>
      <c r="Q19" s="6"/>
    </row>
    <row r="20" spans="2:19" x14ac:dyDescent="0.3">
      <c r="B20" s="5" t="s">
        <v>139</v>
      </c>
      <c r="C20" s="51"/>
      <c r="D20" s="4" t="s">
        <v>109</v>
      </c>
      <c r="E20" s="6" t="s">
        <v>107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1</v>
      </c>
      <c r="P20" s="6"/>
      <c r="Q20" s="6"/>
    </row>
    <row r="21" spans="2:19" x14ac:dyDescent="0.3">
      <c r="B21" s="5" t="s">
        <v>139</v>
      </c>
      <c r="C21" s="7" t="s">
        <v>110</v>
      </c>
      <c r="D21" s="14" t="s">
        <v>112</v>
      </c>
      <c r="E21" s="7" t="s">
        <v>113</v>
      </c>
      <c r="F21" s="7">
        <v>1</v>
      </c>
      <c r="G21" s="7">
        <v>2</v>
      </c>
      <c r="H21" s="7">
        <v>0</v>
      </c>
      <c r="I21" s="7">
        <v>2</v>
      </c>
      <c r="J21" s="7">
        <v>2</v>
      </c>
      <c r="K21" s="7">
        <v>2</v>
      </c>
      <c r="L21" s="7">
        <v>2</v>
      </c>
      <c r="M21" s="7">
        <v>2</v>
      </c>
      <c r="N21" s="7">
        <v>2</v>
      </c>
      <c r="O21" s="7">
        <v>2</v>
      </c>
      <c r="P21" s="7"/>
      <c r="Q21" s="7"/>
    </row>
    <row r="22" spans="2:19" x14ac:dyDescent="0.3">
      <c r="B22" s="5" t="s">
        <v>139</v>
      </c>
      <c r="C22" s="7" t="s">
        <v>110</v>
      </c>
      <c r="D22" s="15" t="s">
        <v>111</v>
      </c>
      <c r="E22" s="7" t="s">
        <v>114</v>
      </c>
      <c r="F22" s="7">
        <v>1</v>
      </c>
      <c r="G22" s="7">
        <v>2</v>
      </c>
      <c r="H22" s="7">
        <v>0</v>
      </c>
      <c r="I22" s="7">
        <v>3</v>
      </c>
      <c r="J22" s="7">
        <v>3</v>
      </c>
      <c r="K22" s="7">
        <v>3</v>
      </c>
      <c r="L22" s="7">
        <v>3</v>
      </c>
      <c r="M22" s="7">
        <v>3</v>
      </c>
      <c r="N22" s="7">
        <v>4</v>
      </c>
      <c r="O22" s="7">
        <v>4</v>
      </c>
      <c r="P22" s="7"/>
      <c r="Q22" s="7"/>
    </row>
    <row r="23" spans="2:19" x14ac:dyDescent="0.3">
      <c r="B23" s="5" t="s">
        <v>139</v>
      </c>
      <c r="C23" s="7" t="s">
        <v>110</v>
      </c>
      <c r="D23" s="15" t="s">
        <v>115</v>
      </c>
      <c r="E23" s="7" t="s">
        <v>116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/>
      <c r="Q23" s="7"/>
    </row>
    <row r="24" spans="2:19" x14ac:dyDescent="0.3">
      <c r="B24" s="5" t="s">
        <v>139</v>
      </c>
      <c r="C24" s="7" t="s">
        <v>110</v>
      </c>
      <c r="D24" s="15" t="s">
        <v>117</v>
      </c>
      <c r="E24" s="7" t="s">
        <v>118</v>
      </c>
      <c r="F24" s="7">
        <v>1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/>
      <c r="Q24" s="7"/>
    </row>
    <row r="25" spans="2:19" x14ac:dyDescent="0.3">
      <c r="E25" s="10"/>
    </row>
  </sheetData>
  <mergeCells count="11">
    <mergeCell ref="B4:B5"/>
    <mergeCell ref="D4:D5"/>
    <mergeCell ref="E4:E5"/>
    <mergeCell ref="C4:C5"/>
    <mergeCell ref="F4:Q4"/>
    <mergeCell ref="R2:S2"/>
    <mergeCell ref="C16:C17"/>
    <mergeCell ref="C18:C20"/>
    <mergeCell ref="C8:C9"/>
    <mergeCell ref="C10:C11"/>
    <mergeCell ref="C2:Q2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EF0E-62D5-44D7-B4C2-1236F8C74CF4}">
  <dimension ref="A1:N19"/>
  <sheetViews>
    <sheetView workbookViewId="0">
      <selection activeCell="E14" sqref="E14"/>
    </sheetView>
  </sheetViews>
  <sheetFormatPr baseColWidth="10" defaultRowHeight="14.5" x14ac:dyDescent="0.35"/>
  <sheetData>
    <row r="1" spans="1:14" x14ac:dyDescent="0.35">
      <c r="B1" s="64" t="s">
        <v>83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x14ac:dyDescent="0.35">
      <c r="B2" s="12" t="s">
        <v>61</v>
      </c>
      <c r="C2" s="12" t="s">
        <v>62</v>
      </c>
      <c r="D2" s="12" t="s">
        <v>63</v>
      </c>
      <c r="E2" s="12" t="s">
        <v>64</v>
      </c>
      <c r="F2" s="12" t="s">
        <v>65</v>
      </c>
      <c r="G2" s="12" t="s">
        <v>66</v>
      </c>
      <c r="H2" s="12" t="s">
        <v>67</v>
      </c>
      <c r="I2" s="12" t="s">
        <v>68</v>
      </c>
      <c r="J2" s="12" t="s">
        <v>69</v>
      </c>
      <c r="K2" s="12" t="s">
        <v>70</v>
      </c>
      <c r="L2" s="12" t="s">
        <v>71</v>
      </c>
      <c r="M2" s="12" t="s">
        <v>72</v>
      </c>
    </row>
    <row r="3" spans="1:14" x14ac:dyDescent="0.35">
      <c r="B3">
        <v>25</v>
      </c>
      <c r="C3">
        <v>64</v>
      </c>
      <c r="D3">
        <v>20</v>
      </c>
      <c r="E3">
        <v>30</v>
      </c>
      <c r="F3">
        <v>68</v>
      </c>
      <c r="G3">
        <v>71</v>
      </c>
      <c r="H3">
        <v>65</v>
      </c>
      <c r="I3">
        <v>30</v>
      </c>
      <c r="J3">
        <v>27</v>
      </c>
    </row>
    <row r="4" spans="1:14" x14ac:dyDescent="0.35">
      <c r="B4">
        <v>49</v>
      </c>
      <c r="C4">
        <v>10</v>
      </c>
      <c r="D4">
        <v>20</v>
      </c>
      <c r="E4">
        <v>50</v>
      </c>
      <c r="G4">
        <v>46</v>
      </c>
      <c r="H4">
        <v>67</v>
      </c>
      <c r="I4">
        <v>68</v>
      </c>
      <c r="J4">
        <v>51</v>
      </c>
    </row>
    <row r="5" spans="1:14" x14ac:dyDescent="0.35">
      <c r="B5">
        <v>20</v>
      </c>
      <c r="C5">
        <v>44</v>
      </c>
      <c r="D5">
        <v>50</v>
      </c>
      <c r="E5">
        <v>70</v>
      </c>
      <c r="H5">
        <v>32</v>
      </c>
    </row>
    <row r="6" spans="1:14" x14ac:dyDescent="0.35">
      <c r="B6">
        <v>20</v>
      </c>
      <c r="D6">
        <v>67</v>
      </c>
      <c r="E6">
        <v>19</v>
      </c>
      <c r="H6">
        <v>55</v>
      </c>
    </row>
    <row r="7" spans="1:14" x14ac:dyDescent="0.35">
      <c r="D7">
        <v>20</v>
      </c>
    </row>
    <row r="8" spans="1:14" x14ac:dyDescent="0.35">
      <c r="A8" t="s">
        <v>84</v>
      </c>
      <c r="B8">
        <f t="shared" ref="B8:M8" si="0">SUM(B3:B7)</f>
        <v>114</v>
      </c>
      <c r="C8">
        <f t="shared" si="0"/>
        <v>118</v>
      </c>
      <c r="D8">
        <f t="shared" si="0"/>
        <v>177</v>
      </c>
      <c r="E8">
        <f t="shared" si="0"/>
        <v>169</v>
      </c>
      <c r="F8">
        <f t="shared" si="0"/>
        <v>68</v>
      </c>
      <c r="G8">
        <f t="shared" si="0"/>
        <v>117</v>
      </c>
      <c r="H8">
        <f t="shared" si="0"/>
        <v>219</v>
      </c>
      <c r="I8">
        <f t="shared" si="0"/>
        <v>98</v>
      </c>
      <c r="J8">
        <f t="shared" si="0"/>
        <v>78</v>
      </c>
      <c r="K8">
        <f t="shared" si="0"/>
        <v>0</v>
      </c>
      <c r="L8">
        <f t="shared" si="0"/>
        <v>0</v>
      </c>
      <c r="M8">
        <f t="shared" si="0"/>
        <v>0</v>
      </c>
      <c r="N8">
        <f>SUM(B8:M8)</f>
        <v>1158</v>
      </c>
    </row>
    <row r="10" spans="1:14" x14ac:dyDescent="0.35">
      <c r="B10" s="64" t="s">
        <v>87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4" x14ac:dyDescent="0.35">
      <c r="B11" s="12" t="s">
        <v>61</v>
      </c>
      <c r="C11" s="12" t="s">
        <v>62</v>
      </c>
      <c r="D11" s="12" t="s">
        <v>63</v>
      </c>
      <c r="E11" s="12" t="s">
        <v>64</v>
      </c>
      <c r="F11" s="12" t="s">
        <v>65</v>
      </c>
      <c r="G11" s="12" t="s">
        <v>66</v>
      </c>
      <c r="H11" s="12" t="s">
        <v>67</v>
      </c>
      <c r="I11" s="12" t="s">
        <v>68</v>
      </c>
      <c r="J11" s="12" t="s">
        <v>69</v>
      </c>
      <c r="K11" s="12" t="s">
        <v>70</v>
      </c>
      <c r="L11" s="12" t="s">
        <v>71</v>
      </c>
      <c r="M11" s="12" t="s">
        <v>72</v>
      </c>
    </row>
    <row r="12" spans="1:14" x14ac:dyDescent="0.35">
      <c r="B12">
        <v>38</v>
      </c>
      <c r="C12">
        <v>40</v>
      </c>
      <c r="D12">
        <v>15</v>
      </c>
      <c r="E12">
        <v>40</v>
      </c>
      <c r="F12">
        <v>45</v>
      </c>
      <c r="G12">
        <v>21</v>
      </c>
      <c r="H12">
        <v>12</v>
      </c>
      <c r="I12">
        <v>20</v>
      </c>
      <c r="J12">
        <v>43</v>
      </c>
    </row>
    <row r="13" spans="1:14" x14ac:dyDescent="0.35">
      <c r="B13">
        <v>38</v>
      </c>
      <c r="C13">
        <v>10</v>
      </c>
      <c r="D13">
        <v>15</v>
      </c>
      <c r="E13">
        <v>24</v>
      </c>
      <c r="F13">
        <v>37</v>
      </c>
      <c r="H13">
        <v>34</v>
      </c>
      <c r="I13">
        <v>39</v>
      </c>
    </row>
    <row r="14" spans="1:14" x14ac:dyDescent="0.35">
      <c r="B14">
        <v>20</v>
      </c>
      <c r="C14">
        <v>10</v>
      </c>
      <c r="D14">
        <v>38</v>
      </c>
      <c r="E14">
        <v>42</v>
      </c>
      <c r="F14">
        <v>15</v>
      </c>
      <c r="H14">
        <v>31</v>
      </c>
    </row>
    <row r="15" spans="1:14" x14ac:dyDescent="0.35">
      <c r="B15">
        <v>27</v>
      </c>
      <c r="D15">
        <v>33</v>
      </c>
      <c r="E15">
        <v>22</v>
      </c>
      <c r="F15">
        <v>36</v>
      </c>
    </row>
    <row r="16" spans="1:14" x14ac:dyDescent="0.35">
      <c r="B16">
        <v>33</v>
      </c>
      <c r="E16">
        <v>15</v>
      </c>
    </row>
    <row r="17" spans="1:14" x14ac:dyDescent="0.35">
      <c r="B17">
        <v>10</v>
      </c>
    </row>
    <row r="19" spans="1:14" x14ac:dyDescent="0.35">
      <c r="A19" t="s">
        <v>84</v>
      </c>
      <c r="B19">
        <f>SUM(B12:B18)</f>
        <v>166</v>
      </c>
      <c r="C19">
        <f t="shared" ref="C19:M19" si="1">SUM(C12:C18)</f>
        <v>60</v>
      </c>
      <c r="D19">
        <f t="shared" si="1"/>
        <v>101</v>
      </c>
      <c r="E19">
        <f t="shared" si="1"/>
        <v>143</v>
      </c>
      <c r="F19">
        <f t="shared" si="1"/>
        <v>133</v>
      </c>
      <c r="G19">
        <f t="shared" si="1"/>
        <v>21</v>
      </c>
      <c r="H19">
        <f t="shared" si="1"/>
        <v>77</v>
      </c>
      <c r="I19">
        <f t="shared" si="1"/>
        <v>59</v>
      </c>
      <c r="J19">
        <f t="shared" si="1"/>
        <v>43</v>
      </c>
      <c r="K19">
        <f t="shared" si="1"/>
        <v>0</v>
      </c>
      <c r="L19">
        <f t="shared" si="1"/>
        <v>0</v>
      </c>
      <c r="M19">
        <f t="shared" si="1"/>
        <v>0</v>
      </c>
      <c r="N19">
        <f>SUM(B19:M19)</f>
        <v>803</v>
      </c>
    </row>
  </sheetData>
  <mergeCells count="2">
    <mergeCell ref="B1:M1"/>
    <mergeCell ref="B10:M10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0E5E-4E9E-4ABB-B6B0-53C157FDFDAB}">
  <dimension ref="B2:F30"/>
  <sheetViews>
    <sheetView showGridLines="0" topLeftCell="A7" workbookViewId="0">
      <selection activeCell="I22" sqref="I22"/>
    </sheetView>
  </sheetViews>
  <sheetFormatPr baseColWidth="10" defaultColWidth="11.453125" defaultRowHeight="13" x14ac:dyDescent="0.3"/>
  <cols>
    <col min="1" max="1" width="11.453125" style="18"/>
    <col min="2" max="2" width="30" style="18" bestFit="1" customWidth="1"/>
    <col min="3" max="3" width="13.54296875" style="18" bestFit="1" customWidth="1"/>
    <col min="4" max="4" width="11.453125" style="18"/>
    <col min="5" max="5" width="22.26953125" style="18" bestFit="1" customWidth="1"/>
    <col min="6" max="16384" width="11.453125" style="18"/>
  </cols>
  <sheetData>
    <row r="2" spans="2:6" x14ac:dyDescent="0.3">
      <c r="B2" s="65" t="s">
        <v>83</v>
      </c>
      <c r="C2" s="66"/>
      <c r="D2" s="66"/>
      <c r="E2" s="66"/>
      <c r="F2" s="67"/>
    </row>
    <row r="3" spans="2:6" x14ac:dyDescent="0.3">
      <c r="B3" s="19" t="s">
        <v>120</v>
      </c>
      <c r="C3" s="20">
        <v>1250</v>
      </c>
      <c r="E3" s="17" t="s">
        <v>120</v>
      </c>
      <c r="F3" s="21">
        <v>1250</v>
      </c>
    </row>
    <row r="4" spans="2:6" x14ac:dyDescent="0.3">
      <c r="B4" s="19" t="s">
        <v>121</v>
      </c>
      <c r="C4" s="20">
        <v>12258</v>
      </c>
      <c r="E4" s="17" t="s">
        <v>121</v>
      </c>
      <c r="F4" s="21">
        <v>12258</v>
      </c>
    </row>
    <row r="5" spans="2:6" x14ac:dyDescent="0.3">
      <c r="B5" s="19" t="s">
        <v>122</v>
      </c>
      <c r="C5" s="22">
        <v>2.67</v>
      </c>
      <c r="E5" s="17" t="s">
        <v>124</v>
      </c>
      <c r="F5" s="21">
        <v>9.8064</v>
      </c>
    </row>
    <row r="6" spans="2:6" x14ac:dyDescent="0.3">
      <c r="B6" s="23"/>
      <c r="C6" s="24"/>
      <c r="F6" s="25"/>
    </row>
    <row r="7" spans="2:6" x14ac:dyDescent="0.3">
      <c r="B7" s="23"/>
      <c r="C7" s="24"/>
      <c r="F7" s="25"/>
    </row>
    <row r="8" spans="2:6" x14ac:dyDescent="0.3">
      <c r="B8" s="23"/>
      <c r="C8" s="24"/>
      <c r="F8" s="25"/>
    </row>
    <row r="9" spans="2:6" x14ac:dyDescent="0.3">
      <c r="B9" s="23"/>
      <c r="C9" s="24"/>
      <c r="F9" s="25"/>
    </row>
    <row r="10" spans="2:6" x14ac:dyDescent="0.3">
      <c r="B10" s="23" t="s">
        <v>127</v>
      </c>
      <c r="C10" s="24"/>
      <c r="F10" s="25"/>
    </row>
    <row r="11" spans="2:6" x14ac:dyDescent="0.3">
      <c r="B11" s="19" t="s">
        <v>123</v>
      </c>
      <c r="C11" s="24">
        <v>3.3374999999999999</v>
      </c>
      <c r="F11" s="25"/>
    </row>
    <row r="12" spans="2:6" x14ac:dyDescent="0.3">
      <c r="B12" s="23"/>
      <c r="F12" s="25"/>
    </row>
    <row r="13" spans="2:6" x14ac:dyDescent="0.3">
      <c r="B13" s="23"/>
      <c r="F13" s="25"/>
    </row>
    <row r="14" spans="2:6" x14ac:dyDescent="0.3">
      <c r="B14" s="23"/>
      <c r="F14" s="25"/>
    </row>
    <row r="15" spans="2:6" x14ac:dyDescent="0.3">
      <c r="B15" s="23"/>
      <c r="F15" s="25"/>
    </row>
    <row r="16" spans="2:6" x14ac:dyDescent="0.3">
      <c r="B16" s="26" t="s">
        <v>125</v>
      </c>
      <c r="C16" s="27">
        <v>272.27116984826228</v>
      </c>
      <c r="D16" s="28"/>
      <c r="E16" s="28"/>
      <c r="F16" s="29"/>
    </row>
    <row r="17" spans="2:6" ht="6" customHeight="1" x14ac:dyDescent="0.3">
      <c r="B17" s="17"/>
      <c r="C17" s="30"/>
    </row>
    <row r="18" spans="2:6" x14ac:dyDescent="0.3">
      <c r="B18" s="65" t="s">
        <v>87</v>
      </c>
      <c r="C18" s="66"/>
      <c r="D18" s="66"/>
      <c r="E18" s="66"/>
      <c r="F18" s="67"/>
    </row>
    <row r="19" spans="2:6" x14ac:dyDescent="0.3">
      <c r="B19" s="31" t="s">
        <v>134</v>
      </c>
      <c r="C19" s="32" t="s">
        <v>128</v>
      </c>
      <c r="E19" s="32" t="s">
        <v>134</v>
      </c>
      <c r="F19" s="33" t="s">
        <v>128</v>
      </c>
    </row>
    <row r="20" spans="2:6" x14ac:dyDescent="0.3">
      <c r="B20" s="31" t="s">
        <v>129</v>
      </c>
      <c r="C20" s="32" t="s">
        <v>130</v>
      </c>
      <c r="E20" s="32" t="s">
        <v>129</v>
      </c>
      <c r="F20" s="33" t="s">
        <v>130</v>
      </c>
    </row>
    <row r="21" spans="2:6" x14ac:dyDescent="0.3">
      <c r="B21" s="23" t="s">
        <v>136</v>
      </c>
      <c r="C21" s="34" t="s">
        <v>135</v>
      </c>
      <c r="E21" s="32" t="s">
        <v>126</v>
      </c>
      <c r="F21" s="33" t="s">
        <v>131</v>
      </c>
    </row>
    <row r="22" spans="2:6" x14ac:dyDescent="0.3">
      <c r="B22" s="23"/>
      <c r="F22" s="25"/>
    </row>
    <row r="23" spans="2:6" x14ac:dyDescent="0.3">
      <c r="B23" s="23"/>
      <c r="F23" s="25"/>
    </row>
    <row r="24" spans="2:6" x14ac:dyDescent="0.3">
      <c r="B24" s="23"/>
      <c r="F24" s="25"/>
    </row>
    <row r="25" spans="2:6" x14ac:dyDescent="0.3">
      <c r="B25" s="23" t="s">
        <v>137</v>
      </c>
      <c r="F25" s="25"/>
    </row>
    <row r="26" spans="2:6" x14ac:dyDescent="0.3">
      <c r="B26" s="23"/>
      <c r="F26" s="25"/>
    </row>
    <row r="27" spans="2:6" x14ac:dyDescent="0.3">
      <c r="B27" s="23"/>
      <c r="F27" s="25"/>
    </row>
    <row r="28" spans="2:6" x14ac:dyDescent="0.3">
      <c r="B28" s="23"/>
      <c r="F28" s="25"/>
    </row>
    <row r="29" spans="2:6" x14ac:dyDescent="0.3">
      <c r="B29" s="31"/>
      <c r="C29" s="32"/>
      <c r="F29" s="25"/>
    </row>
    <row r="30" spans="2:6" x14ac:dyDescent="0.3">
      <c r="B30" s="35" t="s">
        <v>132</v>
      </c>
      <c r="C30" s="36" t="s">
        <v>133</v>
      </c>
      <c r="D30" s="28"/>
      <c r="E30" s="28"/>
      <c r="F30" s="29"/>
    </row>
  </sheetData>
  <mergeCells count="2">
    <mergeCell ref="B18:F18"/>
    <mergeCell ref="B2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C95C8261AC8E478254E9B80D7C723B" ma:contentTypeVersion="13" ma:contentTypeDescription="Crear nuevo documento." ma:contentTypeScope="" ma:versionID="630122a3cedc33e68b24a745cb26dc67">
  <xsd:schema xmlns:xsd="http://www.w3.org/2001/XMLSchema" xmlns:xs="http://www.w3.org/2001/XMLSchema" xmlns:p="http://schemas.microsoft.com/office/2006/metadata/properties" xmlns:ns2="f5ccb97c-531f-4e18-8404-e63c8bf6de29" xmlns:ns3="f669b70e-4ff9-419c-b672-faa48ce2e744" targetNamespace="http://schemas.microsoft.com/office/2006/metadata/properties" ma:root="true" ma:fieldsID="28fe021be79f9a9cf505230358b5b9ab" ns2:_="" ns3:_="">
    <xsd:import namespace="f5ccb97c-531f-4e18-8404-e63c8bf6de29"/>
    <xsd:import namespace="f669b70e-4ff9-419c-b672-faa48ce2e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cb97c-531f-4e18-8404-e63c8bf6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9cf665-db15-4cbf-b396-a62827493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9b70e-4ff9-419c-b672-faa48ce2e7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b701b6-a05c-4321-80e9-76a650c02a88}" ma:internalName="TaxCatchAll" ma:showField="CatchAllData" ma:web="f669b70e-4ff9-419c-b672-faa48ce2e7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ccb97c-531f-4e18-8404-e63c8bf6de29">
      <Terms xmlns="http://schemas.microsoft.com/office/infopath/2007/PartnerControls"/>
    </lcf76f155ced4ddcb4097134ff3c332f>
    <TaxCatchAll xmlns="f669b70e-4ff9-419c-b672-faa48ce2e744" xsi:nil="true"/>
  </documentManagement>
</p:properties>
</file>

<file path=customXml/itemProps1.xml><?xml version="1.0" encoding="utf-8"?>
<ds:datastoreItem xmlns:ds="http://schemas.openxmlformats.org/officeDocument/2006/customXml" ds:itemID="{5689E470-A100-42F3-AC8F-24E8358B9F12}"/>
</file>

<file path=customXml/itemProps2.xml><?xml version="1.0" encoding="utf-8"?>
<ds:datastoreItem xmlns:ds="http://schemas.openxmlformats.org/officeDocument/2006/customXml" ds:itemID="{85C26E7E-6B85-4ECE-BA6F-C771D18CEA3F}"/>
</file>

<file path=customXml/itemProps3.xml><?xml version="1.0" encoding="utf-8"?>
<ds:datastoreItem xmlns:ds="http://schemas.openxmlformats.org/officeDocument/2006/customXml" ds:itemID="{6824CFD4-66D4-4CCA-9E09-150ED02B3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Original</vt:lpstr>
      <vt:lpstr>Para trabajar</vt:lpstr>
      <vt:lpstr>Conusmo de combustible</vt:lpstr>
      <vt:lpstr>Calculo Emision 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 Llanes</dc:creator>
  <cp:lastModifiedBy>Ana Paciello</cp:lastModifiedBy>
  <dcterms:created xsi:type="dcterms:W3CDTF">2025-10-16T13:36:48Z</dcterms:created>
  <dcterms:modified xsi:type="dcterms:W3CDTF">2025-10-27T14:47:46Z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0x01010016C95C8261AC8E478254E9B80D7C723B</vt:lpwstr>
  </property>
</Properties>
</file>